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CEA84F9-AF21-4532-9D95-01276ECF10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сновные показатели ФХД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1" l="1"/>
  <c r="E60" i="1"/>
  <c r="E59" i="1"/>
  <c r="E57" i="1"/>
  <c r="E55" i="1"/>
  <c r="E54" i="1"/>
  <c r="E21" i="1"/>
  <c r="E16" i="1" l="1"/>
  <c r="E19" i="1"/>
  <c r="E17" i="1"/>
  <c r="E45" i="1" l="1"/>
  <c r="E42" i="1"/>
  <c r="E49" i="1"/>
  <c r="E48" i="1"/>
  <c r="E53" i="1"/>
  <c r="E52" i="1"/>
  <c r="E47" i="1"/>
  <c r="E46" i="1" s="1"/>
  <c r="E44" i="1"/>
  <c r="E39" i="1"/>
  <c r="E38" i="1"/>
  <c r="E37" i="1"/>
  <c r="E36" i="1"/>
  <c r="E29" i="1"/>
  <c r="E20" i="1"/>
  <c r="E14" i="1"/>
  <c r="E13" i="1"/>
  <c r="E31" i="1"/>
  <c r="E43" i="1"/>
  <c r="E28" i="1"/>
  <c r="E25" i="1"/>
  <c r="E18" i="1"/>
  <c r="E61" i="1" l="1"/>
  <c r="E40" i="1" l="1"/>
  <c r="E35" i="1" s="1"/>
  <c r="E30" i="1"/>
  <c r="E27" i="1"/>
  <c r="E22" i="1"/>
  <c r="E15" i="1"/>
  <c r="E12" i="1" l="1"/>
</calcChain>
</file>

<file path=xl/sharedStrings.xml><?xml version="1.0" encoding="utf-8"?>
<sst xmlns="http://schemas.openxmlformats.org/spreadsheetml/2006/main" count="193" uniqueCount="135">
  <si>
    <t>Единицы измерения</t>
  </si>
  <si>
    <t>Наименование показателя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</si>
  <si>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</si>
  <si>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</si>
  <si>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</si>
  <si>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труда:</t>
  </si>
  <si>
    <t>1.2</t>
  </si>
  <si>
    <t>Отчисления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</si>
  <si>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</si>
  <si>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</si>
  <si>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</si>
  <si>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</si>
  <si>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газ на собственные и техгнологические нужды</t>
  </si>
  <si>
    <t>технологические и эксплуатационные потери</t>
  </si>
  <si>
    <t>прочие</t>
  </si>
  <si>
    <t>1.3.2</t>
  </si>
  <si>
    <t>1.3.3</t>
  </si>
  <si>
    <t>1.3.4</t>
  </si>
  <si>
    <t>1.4</t>
  </si>
  <si>
    <t>Амортизация основных средств</t>
  </si>
  <si>
    <t>1.5</t>
  </si>
  <si>
    <t>Прочие затраты, в том числе:</t>
  </si>
  <si>
    <t>Арендная плата (лизинг), в том числе:</t>
  </si>
  <si>
    <t>1.5.1</t>
  </si>
  <si>
    <t>1.5.1.1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</si>
  <si>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</si>
  <si>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</si>
  <si>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газопроводов, находящихся в государственной и муниципальной собственности</t>
  </si>
  <si>
    <t>аренда земельного участка</t>
  </si>
  <si>
    <t>1.5.1.2</t>
  </si>
  <si>
    <t>1.5.1.3</t>
  </si>
  <si>
    <t>1.5.1.4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</si>
  <si>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</si>
  <si>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</si>
  <si>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</si>
  <si>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</si>
  <si>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</si>
  <si>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1.5.2.2</t>
  </si>
  <si>
    <t>1.5.3</t>
  </si>
  <si>
    <t>Налоги, в том числе:</t>
  </si>
  <si>
    <t>1.5.3.1</t>
  </si>
  <si>
    <t>налог на имущество</t>
  </si>
  <si>
    <t>налог на загрязнение окружающей среды</t>
  </si>
  <si>
    <t>единый транспортный налог</t>
  </si>
  <si>
    <t>земельный налог</t>
  </si>
  <si>
    <t>1.5.3.2</t>
  </si>
  <si>
    <t>1.5.3.3</t>
  </si>
  <si>
    <t>1.5.3.4</t>
  </si>
  <si>
    <t>1.5.4</t>
  </si>
  <si>
    <t>Услуги сторонних организаций</t>
  </si>
  <si>
    <t>1.5.4.1</t>
  </si>
  <si>
    <t>услуги средств связи</t>
  </si>
  <si>
    <t>оплата вневедомственной охраны</t>
  </si>
  <si>
    <t>минформационно-вычислительные услуги</t>
  </si>
  <si>
    <t>аудиторские услуги</t>
  </si>
  <si>
    <t>прочие, в том числе:</t>
  </si>
  <si>
    <t>услуги по техническому обслуживанию газораспределительных сетей</t>
  </si>
  <si>
    <t>1.5.4.2</t>
  </si>
  <si>
    <t>1.5.4.3</t>
  </si>
  <si>
    <t>1.5.4.4</t>
  </si>
  <si>
    <t>1.5.4.5</t>
  </si>
  <si>
    <t>1.5.4.5.1</t>
  </si>
  <si>
    <t>№ п/п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</si>
  <si>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</si>
  <si>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</si>
  <si>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1.5.4.5.2</t>
  </si>
  <si>
    <t>1.5.4.5.3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</si>
  <si>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</si>
  <si>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</si>
  <si>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</si>
  <si>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</si>
  <si>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</si>
  <si>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</si>
  <si>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</si>
  <si>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охрана труда и подготовка кадров</t>
  </si>
  <si>
    <t>НИОКР</t>
  </si>
  <si>
    <t>затраты по оплате услуг по транспортировке транзитных потоков газа</t>
  </si>
  <si>
    <t>1.5.6.2</t>
  </si>
  <si>
    <t>1.5.6.3</t>
  </si>
  <si>
    <t>1.5.6.4</t>
  </si>
  <si>
    <t>1.5.6.5</t>
  </si>
  <si>
    <t>канцелярские и почтово-телеграфные расходы</t>
  </si>
  <si>
    <t>1.5.6.6</t>
  </si>
  <si>
    <t>2.</t>
  </si>
  <si>
    <t>Прочие доходы</t>
  </si>
  <si>
    <t>Прочие расходы</t>
  </si>
  <si>
    <t>3.</t>
  </si>
  <si>
    <t xml:space="preserve">3.1 </t>
  </si>
  <si>
    <t>Услуги банков</t>
  </si>
  <si>
    <t>Прценты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</si>
  <si>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</si>
  <si>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</si>
  <si>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</si>
  <si>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3.2</t>
  </si>
  <si>
    <t>3.3</t>
  </si>
  <si>
    <t>3.4</t>
  </si>
  <si>
    <t>3.5</t>
  </si>
  <si>
    <t>4</t>
  </si>
  <si>
    <t>Потребность в прибыли до налогообложения</t>
  </si>
  <si>
    <t>Расходы из чистой прибыли, в том числе:</t>
  </si>
  <si>
    <t>4.1</t>
  </si>
  <si>
    <t>4.1.1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</si>
  <si>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</si>
  <si>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</si>
  <si>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</si>
  <si>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</si>
  <si>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</si>
  <si>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</si>
  <si>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4.1.2</t>
  </si>
  <si>
    <t>4.1.3</t>
  </si>
  <si>
    <t>4.1.4</t>
  </si>
  <si>
    <t>4.2</t>
  </si>
  <si>
    <t>5</t>
  </si>
  <si>
    <t>Справочная инфомация</t>
  </si>
  <si>
    <t>человек</t>
  </si>
  <si>
    <t>Численность персонала, занятого в регулируемом виде деятельности</t>
  </si>
  <si>
    <t>Протяженость трубопроводов</t>
  </si>
  <si>
    <t>Средняя загрузка трубопроводов</t>
  </si>
  <si>
    <t>1</t>
  </si>
  <si>
    <t>2</t>
  </si>
  <si>
    <t>3</t>
  </si>
  <si>
    <t>км</t>
  </si>
  <si>
    <t>единиц</t>
  </si>
  <si>
    <t>%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</si>
  <si>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</si>
  <si>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газораспределительным сетям</t>
  </si>
  <si>
    <t>на территории Краснодарского края</t>
  </si>
  <si>
    <t>к приказу ФАС России</t>
  </si>
  <si>
    <t>Количество газорегуляторных пунктов</t>
  </si>
  <si>
    <t xml:space="preserve"> от 18.01.2019 № 38/19</t>
  </si>
  <si>
    <t>Приложение № 2</t>
  </si>
  <si>
    <t>Форма 6</t>
  </si>
  <si>
    <t>Всего</t>
  </si>
  <si>
    <t>АО "Павловскаярайгаз" на 2023 год</t>
  </si>
  <si>
    <t>12,1 % в зимний период; 2,1 % в летний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</si>
</sst>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99FF"/>
      <color rgb="FFFF00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72"/>
  <sheetViews>
    <sheetView tabSelected="1" topLeftCell="B1" workbookViewId="0">
      <selection activeCell="G85" sqref="G85"/>
    </sheetView>
  </sheetViews>
  <sheetFormatPr defaultRowHeight="15" x14ac:dyDescent="0.25"/>
  <cols>
    <col min="1" max="1" width="5.28515625" style="4" customWidth="1"/>
    <col min="2" max="2" width="10.5703125" style="1" customWidth="1"/>
    <col min="3" max="3" width="66.140625" style="4" customWidth="1"/>
    <col min="4" max="4" width="13.28515625" style="1" customWidth="1"/>
    <col min="5" max="5" width="20" style="18" customWidth="1"/>
    <col min="6" max="16384" width="9.140625" style="4"/>
  </cols>
  <sheetData>
    <row r="1" spans="2:5" x14ac:dyDescent="0.25">
      <c r="E1" s="12" t="s">
        <v>130</v>
      </c>
    </row>
    <row r="2" spans="2:5" x14ac:dyDescent="0.25">
      <c r="E2" s="12" t="s">
        <v>127</v>
      </c>
    </row>
    <row r="3" spans="2:5" x14ac:dyDescent="0.25">
      <c r="E3" s="12" t="s">
        <v>129</v>
      </c>
    </row>
    <row r="4" spans="2:5" x14ac:dyDescent="0.25">
      <c r="E4" s="13" t="s">
        <v>131</v>
      </c>
    </row>
    <row r="6" spans="2:5" ht="15" customHeight="1" x14ac:dyDescent="0.25">
      <c r="B6" s="19" t="s">
        <v>124</v>
      </c>
      <c r="C6" s="19"/>
      <c r="D6" s="19"/>
      <c r="E6" s="19"/>
    </row>
    <row r="7" spans="2:5" ht="15" customHeight="1" x14ac:dyDescent="0.25">
      <c r="B7" s="19" t="s">
        <v>133</v>
      </c>
      <c r="C7" s="19"/>
      <c r="D7" s="19"/>
      <c r="E7" s="19"/>
    </row>
    <row r="8" spans="2:5" ht="15" customHeight="1" x14ac:dyDescent="0.25">
      <c r="B8" s="19" t="s">
        <v>125</v>
      </c>
      <c r="C8" s="19"/>
      <c r="D8" s="19"/>
      <c r="E8" s="19"/>
    </row>
    <row r="9" spans="2:5" ht="15" customHeight="1" x14ac:dyDescent="0.25">
      <c r="B9" s="19" t="s">
        <v>126</v>
      </c>
      <c r="C9" s="19"/>
      <c r="D9" s="19"/>
      <c r="E9" s="19"/>
    </row>
    <row r="11" spans="2:5" s="1" customFormat="1" ht="30" x14ac:dyDescent="0.25">
      <c r="B11" s="2" t="s">
        <v>62</v>
      </c>
      <c r="C11" s="2" t="s">
        <v>1</v>
      </c>
      <c r="D11" s="2" t="s">
        <v>0</v>
      </c>
      <c r="E11" s="14" t="s">
        <v>132</v>
      </c>
    </row>
    <row r="12" spans="2:5" ht="29.25" x14ac:dyDescent="0.25">
      <c r="B12" s="7">
        <v>1</v>
      </c>
      <c r="C12" s="6" t="s">
        <v>2</v>
      </c>
      <c r="D12" s="2" t="s">
        <v>3</v>
      </c>
      <c r="E12" s="15">
        <f t="shared" ref="E12" si="0">E13+E14+E15+E20+E21</f>
        <v>108270.72</v>
      </c>
    </row>
    <row r="13" spans="2:5" x14ac:dyDescent="0.25">
      <c r="B13" s="7" t="s">
        <v>4</v>
      </c>
      <c r="C13" s="6" t="s">
        <v>5</v>
      </c>
      <c r="D13" s="2" t="s">
        <v>3</v>
      </c>
      <c r="E13" s="16">
        <f>38257+5856</f>
        <v>44113</v>
      </c>
    </row>
    <row r="14" spans="2:5" x14ac:dyDescent="0.25">
      <c r="B14" s="7" t="s">
        <v>6</v>
      </c>
      <c r="C14" s="6" t="s">
        <v>7</v>
      </c>
      <c r="D14" s="2" t="s">
        <v>3</v>
      </c>
      <c r="E14" s="16">
        <f>11553.51+1765.71</f>
        <v>13319.220000000001</v>
      </c>
    </row>
    <row r="15" spans="2:5" x14ac:dyDescent="0.25">
      <c r="B15" s="7" t="s">
        <v>8</v>
      </c>
      <c r="C15" s="6" t="s">
        <v>9</v>
      </c>
      <c r="D15" s="2" t="s">
        <v>3</v>
      </c>
      <c r="E15" s="15">
        <f t="shared" ref="E15" si="1">SUM(E16:E19)</f>
        <v>14521.999999999998</v>
      </c>
    </row>
    <row r="16" spans="2:5" x14ac:dyDescent="0.25">
      <c r="B16" s="5" t="s">
        <v>10</v>
      </c>
      <c r="C16" s="3" t="s">
        <v>11</v>
      </c>
      <c r="D16" s="2" t="s">
        <v>3</v>
      </c>
      <c r="E16" s="16">
        <f>1605+3475+2687</f>
        <v>7767</v>
      </c>
    </row>
    <row r="17" spans="2:5" x14ac:dyDescent="0.25">
      <c r="B17" s="5" t="s">
        <v>15</v>
      </c>
      <c r="C17" s="3" t="s">
        <v>12</v>
      </c>
      <c r="D17" s="2" t="s">
        <v>3</v>
      </c>
      <c r="E17" s="16">
        <f>26.5+742.3+208</f>
        <v>976.8</v>
      </c>
    </row>
    <row r="18" spans="2:5" x14ac:dyDescent="0.25">
      <c r="B18" s="5" t="s">
        <v>16</v>
      </c>
      <c r="C18" s="3" t="s">
        <v>13</v>
      </c>
      <c r="D18" s="2" t="s">
        <v>3</v>
      </c>
      <c r="E18" s="16">
        <f>1037.9</f>
        <v>1037.9000000000001</v>
      </c>
    </row>
    <row r="19" spans="2:5" x14ac:dyDescent="0.25">
      <c r="B19" s="5" t="s">
        <v>17</v>
      </c>
      <c r="C19" s="3" t="s">
        <v>14</v>
      </c>
      <c r="D19" s="2" t="s">
        <v>3</v>
      </c>
      <c r="E19" s="16">
        <f>2417.7+167+1000+455.6+14+686</f>
        <v>4740.2999999999993</v>
      </c>
    </row>
    <row r="20" spans="2:5" x14ac:dyDescent="0.25">
      <c r="B20" s="7" t="s">
        <v>18</v>
      </c>
      <c r="C20" s="6" t="s">
        <v>19</v>
      </c>
      <c r="D20" s="2" t="s">
        <v>3</v>
      </c>
      <c r="E20" s="15">
        <f>20135.5+256</f>
        <v>20391.5</v>
      </c>
    </row>
    <row r="21" spans="2:5" x14ac:dyDescent="0.25">
      <c r="B21" s="7" t="s">
        <v>20</v>
      </c>
      <c r="C21" s="6" t="s">
        <v>21</v>
      </c>
      <c r="D21" s="2" t="s">
        <v>3</v>
      </c>
      <c r="E21" s="15">
        <f>E22+E27+E30+E35+E45+E46</f>
        <v>15925</v>
      </c>
    </row>
    <row r="22" spans="2:5" x14ac:dyDescent="0.25">
      <c r="B22" s="7" t="s">
        <v>23</v>
      </c>
      <c r="C22" s="6" t="s">
        <v>22</v>
      </c>
      <c r="D22" s="2" t="s">
        <v>3</v>
      </c>
      <c r="E22" s="15">
        <f t="shared" ref="E22" si="2">SUM(E23:E26)</f>
        <v>582.6</v>
      </c>
    </row>
    <row r="23" spans="2:5" x14ac:dyDescent="0.25">
      <c r="B23" s="5" t="s">
        <v>24</v>
      </c>
      <c r="C23" s="3" t="s">
        <v>25</v>
      </c>
      <c r="D23" s="2" t="s">
        <v>3</v>
      </c>
      <c r="E23" s="16">
        <v>20</v>
      </c>
    </row>
    <row r="24" spans="2:5" x14ac:dyDescent="0.25">
      <c r="B24" s="5" t="s">
        <v>29</v>
      </c>
      <c r="C24" s="3" t="s">
        <v>26</v>
      </c>
      <c r="D24" s="2" t="s">
        <v>3</v>
      </c>
      <c r="E24" s="16">
        <v>0</v>
      </c>
    </row>
    <row r="25" spans="2:5" ht="30" x14ac:dyDescent="0.25">
      <c r="B25" s="5" t="s">
        <v>30</v>
      </c>
      <c r="C25" s="3" t="s">
        <v>27</v>
      </c>
      <c r="D25" s="2" t="s">
        <v>3</v>
      </c>
      <c r="E25" s="16">
        <f>455.2</f>
        <v>455.2</v>
      </c>
    </row>
    <row r="26" spans="2:5" x14ac:dyDescent="0.25">
      <c r="B26" s="5" t="s">
        <v>31</v>
      </c>
      <c r="C26" s="3" t="s">
        <v>28</v>
      </c>
      <c r="D26" s="2" t="s">
        <v>3</v>
      </c>
      <c r="E26" s="16">
        <v>107.4</v>
      </c>
    </row>
    <row r="27" spans="2:5" x14ac:dyDescent="0.25">
      <c r="B27" s="7" t="s">
        <v>32</v>
      </c>
      <c r="C27" s="6" t="s">
        <v>33</v>
      </c>
      <c r="D27" s="2" t="s">
        <v>3</v>
      </c>
      <c r="E27" s="15">
        <f t="shared" ref="E27" si="3">SUM(E28:E29)</f>
        <v>65.8</v>
      </c>
    </row>
    <row r="28" spans="2:5" ht="30" x14ac:dyDescent="0.25">
      <c r="B28" s="5" t="s">
        <v>34</v>
      </c>
      <c r="C28" s="3" t="s">
        <v>35</v>
      </c>
      <c r="D28" s="2" t="s">
        <v>3</v>
      </c>
      <c r="E28" s="16">
        <f>4+24</f>
        <v>28</v>
      </c>
    </row>
    <row r="29" spans="2:5" x14ac:dyDescent="0.25">
      <c r="B29" s="5" t="s">
        <v>37</v>
      </c>
      <c r="C29" s="3" t="s">
        <v>36</v>
      </c>
      <c r="D29" s="2" t="s">
        <v>3</v>
      </c>
      <c r="E29" s="16">
        <f>29.6+8.2</f>
        <v>37.799999999999997</v>
      </c>
    </row>
    <row r="30" spans="2:5" x14ac:dyDescent="0.25">
      <c r="B30" s="7" t="s">
        <v>38</v>
      </c>
      <c r="C30" s="6" t="s">
        <v>39</v>
      </c>
      <c r="D30" s="2" t="s">
        <v>3</v>
      </c>
      <c r="E30" s="15">
        <f t="shared" ref="E30" si="4">SUM(E31:E34)</f>
        <v>7346.0999999999995</v>
      </c>
    </row>
    <row r="31" spans="2:5" x14ac:dyDescent="0.25">
      <c r="B31" s="5" t="s">
        <v>40</v>
      </c>
      <c r="C31" s="3" t="s">
        <v>41</v>
      </c>
      <c r="D31" s="2" t="s">
        <v>3</v>
      </c>
      <c r="E31" s="16">
        <f>7266.4</f>
        <v>7266.4</v>
      </c>
    </row>
    <row r="32" spans="2:5" x14ac:dyDescent="0.25">
      <c r="B32" s="5" t="s">
        <v>45</v>
      </c>
      <c r="C32" s="3" t="s">
        <v>42</v>
      </c>
      <c r="D32" s="2" t="s">
        <v>3</v>
      </c>
      <c r="E32" s="16">
        <v>10</v>
      </c>
    </row>
    <row r="33" spans="2:5" x14ac:dyDescent="0.25">
      <c r="B33" s="5" t="s">
        <v>46</v>
      </c>
      <c r="C33" s="3" t="s">
        <v>43</v>
      </c>
      <c r="D33" s="2" t="s">
        <v>3</v>
      </c>
      <c r="E33" s="16">
        <v>64.7</v>
      </c>
    </row>
    <row r="34" spans="2:5" x14ac:dyDescent="0.25">
      <c r="B34" s="5" t="s">
        <v>47</v>
      </c>
      <c r="C34" s="3" t="s">
        <v>44</v>
      </c>
      <c r="D34" s="2" t="s">
        <v>3</v>
      </c>
      <c r="E34" s="16">
        <v>5</v>
      </c>
    </row>
    <row r="35" spans="2:5" x14ac:dyDescent="0.25">
      <c r="B35" s="7" t="s">
        <v>48</v>
      </c>
      <c r="C35" s="6" t="s">
        <v>49</v>
      </c>
      <c r="D35" s="2" t="s">
        <v>3</v>
      </c>
      <c r="E35" s="15">
        <f t="shared" ref="E35" si="5">SUM(E36:E40)</f>
        <v>4840</v>
      </c>
    </row>
    <row r="36" spans="2:5" x14ac:dyDescent="0.25">
      <c r="B36" s="5" t="s">
        <v>50</v>
      </c>
      <c r="C36" s="3" t="s">
        <v>51</v>
      </c>
      <c r="D36" s="2" t="s">
        <v>3</v>
      </c>
      <c r="E36" s="16">
        <f>266+56</f>
        <v>322</v>
      </c>
    </row>
    <row r="37" spans="2:5" x14ac:dyDescent="0.25">
      <c r="B37" s="5" t="s">
        <v>57</v>
      </c>
      <c r="C37" s="3" t="s">
        <v>52</v>
      </c>
      <c r="D37" s="2" t="s">
        <v>3</v>
      </c>
      <c r="E37" s="16">
        <f>68</f>
        <v>68</v>
      </c>
    </row>
    <row r="38" spans="2:5" x14ac:dyDescent="0.25">
      <c r="B38" s="5" t="s">
        <v>58</v>
      </c>
      <c r="C38" s="3" t="s">
        <v>53</v>
      </c>
      <c r="D38" s="2" t="s">
        <v>3</v>
      </c>
      <c r="E38" s="16">
        <f>400+324</f>
        <v>724</v>
      </c>
    </row>
    <row r="39" spans="2:5" x14ac:dyDescent="0.25">
      <c r="B39" s="5" t="s">
        <v>59</v>
      </c>
      <c r="C39" s="3" t="s">
        <v>54</v>
      </c>
      <c r="D39" s="2" t="s">
        <v>3</v>
      </c>
      <c r="E39" s="16">
        <f>124</f>
        <v>124</v>
      </c>
    </row>
    <row r="40" spans="2:5" s="11" customFormat="1" x14ac:dyDescent="0.25">
      <c r="B40" s="8" t="s">
        <v>60</v>
      </c>
      <c r="C40" s="9" t="s">
        <v>55</v>
      </c>
      <c r="D40" s="10" t="s">
        <v>3</v>
      </c>
      <c r="E40" s="17">
        <f t="shared" ref="E40" si="6">SUM(E41:E44)</f>
        <v>3602</v>
      </c>
    </row>
    <row r="41" spans="2:5" x14ac:dyDescent="0.25">
      <c r="B41" s="5" t="s">
        <v>61</v>
      </c>
      <c r="C41" s="3" t="s">
        <v>56</v>
      </c>
      <c r="D41" s="2" t="s">
        <v>3</v>
      </c>
      <c r="E41" s="16">
        <v>0</v>
      </c>
    </row>
    <row r="42" spans="2:5" ht="45" x14ac:dyDescent="0.25">
      <c r="B42" s="5" t="s">
        <v>65</v>
      </c>
      <c r="C42" s="3" t="s">
        <v>63</v>
      </c>
      <c r="D42" s="2" t="s">
        <v>3</v>
      </c>
      <c r="E42" s="16">
        <f>2082</f>
        <v>2082</v>
      </c>
    </row>
    <row r="43" spans="2:5" x14ac:dyDescent="0.25">
      <c r="B43" s="5" t="s">
        <v>66</v>
      </c>
      <c r="C43" s="3" t="s">
        <v>64</v>
      </c>
      <c r="D43" s="2" t="s">
        <v>3</v>
      </c>
      <c r="E43" s="16">
        <f>220</f>
        <v>220</v>
      </c>
    </row>
    <row r="44" spans="2:5" x14ac:dyDescent="0.25">
      <c r="B44" s="5" t="s">
        <v>67</v>
      </c>
      <c r="C44" s="3" t="s">
        <v>14</v>
      </c>
      <c r="D44" s="2" t="s">
        <v>3</v>
      </c>
      <c r="E44" s="16">
        <f>4+4+60+717+19+296+200</f>
        <v>1300</v>
      </c>
    </row>
    <row r="45" spans="2:5" x14ac:dyDescent="0.25">
      <c r="B45" s="7" t="s">
        <v>68</v>
      </c>
      <c r="C45" s="6" t="s">
        <v>69</v>
      </c>
      <c r="D45" s="2" t="s">
        <v>3</v>
      </c>
      <c r="E45" s="15">
        <f>125+611.5+270+141</f>
        <v>1147.5</v>
      </c>
    </row>
    <row r="46" spans="2:5" x14ac:dyDescent="0.25">
      <c r="B46" s="7" t="s">
        <v>70</v>
      </c>
      <c r="C46" s="6" t="s">
        <v>71</v>
      </c>
      <c r="D46" s="2" t="s">
        <v>3</v>
      </c>
      <c r="E46" s="15">
        <f>SUM(E47:E52)</f>
        <v>1943</v>
      </c>
    </row>
    <row r="47" spans="2:5" x14ac:dyDescent="0.25">
      <c r="B47" s="5" t="s">
        <v>72</v>
      </c>
      <c r="C47" s="3" t="s">
        <v>73</v>
      </c>
      <c r="D47" s="2" t="s">
        <v>3</v>
      </c>
      <c r="E47" s="16">
        <f>8</f>
        <v>8</v>
      </c>
    </row>
    <row r="48" spans="2:5" x14ac:dyDescent="0.25">
      <c r="B48" s="5" t="s">
        <v>77</v>
      </c>
      <c r="C48" s="3" t="s">
        <v>74</v>
      </c>
      <c r="D48" s="2" t="s">
        <v>3</v>
      </c>
      <c r="E48" s="16">
        <f>832+62+36+123</f>
        <v>1053</v>
      </c>
    </row>
    <row r="49" spans="2:5" x14ac:dyDescent="0.25">
      <c r="B49" s="5" t="s">
        <v>78</v>
      </c>
      <c r="C49" s="3" t="s">
        <v>81</v>
      </c>
      <c r="D49" s="2" t="s">
        <v>3</v>
      </c>
      <c r="E49" s="16">
        <f>60+8+32+536</f>
        <v>636</v>
      </c>
    </row>
    <row r="50" spans="2:5" x14ac:dyDescent="0.25">
      <c r="B50" s="5" t="s">
        <v>79</v>
      </c>
      <c r="C50" s="3" t="s">
        <v>75</v>
      </c>
      <c r="D50" s="2" t="s">
        <v>3</v>
      </c>
      <c r="E50" s="16">
        <v>0</v>
      </c>
    </row>
    <row r="51" spans="2:5" x14ac:dyDescent="0.25">
      <c r="B51" s="5" t="s">
        <v>80</v>
      </c>
      <c r="C51" s="3" t="s">
        <v>76</v>
      </c>
      <c r="D51" s="2" t="s">
        <v>3</v>
      </c>
      <c r="E51" s="16">
        <v>0</v>
      </c>
    </row>
    <row r="52" spans="2:5" x14ac:dyDescent="0.25">
      <c r="B52" s="5" t="s">
        <v>82</v>
      </c>
      <c r="C52" s="3" t="s">
        <v>14</v>
      </c>
      <c r="D52" s="2" t="s">
        <v>3</v>
      </c>
      <c r="E52" s="16">
        <f>218+28</f>
        <v>246</v>
      </c>
    </row>
    <row r="53" spans="2:5" x14ac:dyDescent="0.25">
      <c r="B53" s="7" t="s">
        <v>83</v>
      </c>
      <c r="C53" s="6" t="s">
        <v>84</v>
      </c>
      <c r="D53" s="2" t="s">
        <v>3</v>
      </c>
      <c r="E53" s="15">
        <f>353*0.75</f>
        <v>264.75</v>
      </c>
    </row>
    <row r="54" spans="2:5" x14ac:dyDescent="0.25">
      <c r="B54" s="7" t="s">
        <v>86</v>
      </c>
      <c r="C54" s="6" t="s">
        <v>85</v>
      </c>
      <c r="D54" s="2" t="s">
        <v>3</v>
      </c>
      <c r="E54" s="15">
        <f>SUM(E55:E59)</f>
        <v>1356</v>
      </c>
    </row>
    <row r="55" spans="2:5" x14ac:dyDescent="0.25">
      <c r="B55" s="5" t="s">
        <v>87</v>
      </c>
      <c r="C55" s="3" t="s">
        <v>88</v>
      </c>
      <c r="D55" s="2" t="s">
        <v>3</v>
      </c>
      <c r="E55" s="16">
        <f>384*0.75</f>
        <v>288</v>
      </c>
    </row>
    <row r="56" spans="2:5" x14ac:dyDescent="0.25">
      <c r="B56" s="5" t="s">
        <v>93</v>
      </c>
      <c r="C56" s="3" t="s">
        <v>89</v>
      </c>
      <c r="D56" s="2" t="s">
        <v>3</v>
      </c>
      <c r="E56" s="16">
        <v>0</v>
      </c>
    </row>
    <row r="57" spans="2:5" x14ac:dyDescent="0.25">
      <c r="B57" s="5" t="s">
        <v>94</v>
      </c>
      <c r="C57" s="3" t="s">
        <v>90</v>
      </c>
      <c r="D57" s="2" t="s">
        <v>3</v>
      </c>
      <c r="E57" s="16">
        <f>(894+180)*0.75</f>
        <v>805.5</v>
      </c>
    </row>
    <row r="58" spans="2:5" x14ac:dyDescent="0.25">
      <c r="B58" s="5" t="s">
        <v>95</v>
      </c>
      <c r="C58" s="3" t="s">
        <v>91</v>
      </c>
      <c r="D58" s="2" t="s">
        <v>3</v>
      </c>
      <c r="E58" s="16">
        <v>0</v>
      </c>
    </row>
    <row r="59" spans="2:5" x14ac:dyDescent="0.25">
      <c r="B59" s="5" t="s">
        <v>96</v>
      </c>
      <c r="C59" s="3" t="s">
        <v>92</v>
      </c>
      <c r="D59" s="2" t="s">
        <v>3</v>
      </c>
      <c r="E59" s="16">
        <f>(215+135)*0.75</f>
        <v>262.5</v>
      </c>
    </row>
    <row r="60" spans="2:5" x14ac:dyDescent="0.25">
      <c r="B60" s="7" t="s">
        <v>97</v>
      </c>
      <c r="C60" s="6" t="s">
        <v>98</v>
      </c>
      <c r="D60" s="2" t="s">
        <v>3</v>
      </c>
      <c r="E60" s="16">
        <f>E61+E66</f>
        <v>1578.4949999999999</v>
      </c>
    </row>
    <row r="61" spans="2:5" x14ac:dyDescent="0.25">
      <c r="B61" s="7" t="s">
        <v>100</v>
      </c>
      <c r="C61" s="6" t="s">
        <v>99</v>
      </c>
      <c r="D61" s="2" t="s">
        <v>3</v>
      </c>
      <c r="E61" s="16">
        <f t="shared" ref="E61" si="7">SUM(E62:E65)</f>
        <v>0</v>
      </c>
    </row>
    <row r="62" spans="2:5" x14ac:dyDescent="0.25">
      <c r="B62" s="5" t="s">
        <v>101</v>
      </c>
      <c r="C62" s="3" t="s">
        <v>102</v>
      </c>
      <c r="D62" s="2" t="s">
        <v>3</v>
      </c>
      <c r="E62" s="16">
        <v>0</v>
      </c>
    </row>
    <row r="63" spans="2:5" x14ac:dyDescent="0.25">
      <c r="B63" s="5" t="s">
        <v>108</v>
      </c>
      <c r="C63" s="3" t="s">
        <v>103</v>
      </c>
      <c r="D63" s="2" t="s">
        <v>3</v>
      </c>
      <c r="E63" s="16">
        <v>0</v>
      </c>
    </row>
    <row r="64" spans="2:5" x14ac:dyDescent="0.25">
      <c r="B64" s="5" t="s">
        <v>109</v>
      </c>
      <c r="C64" s="3" t="s">
        <v>104</v>
      </c>
      <c r="D64" s="2" t="s">
        <v>3</v>
      </c>
      <c r="E64" s="16">
        <v>0</v>
      </c>
    </row>
    <row r="65" spans="2:5" ht="45" x14ac:dyDescent="0.25">
      <c r="B65" s="5" t="s">
        <v>110</v>
      </c>
      <c r="C65" s="3" t="s">
        <v>105</v>
      </c>
      <c r="D65" s="2" t="s">
        <v>3</v>
      </c>
      <c r="E65" s="16">
        <v>0</v>
      </c>
    </row>
    <row r="66" spans="2:5" x14ac:dyDescent="0.25">
      <c r="B66" s="7" t="s">
        <v>111</v>
      </c>
      <c r="C66" s="6" t="s">
        <v>106</v>
      </c>
      <c r="D66" s="2" t="s">
        <v>3</v>
      </c>
      <c r="E66" s="16">
        <f>2104.66*0.75</f>
        <v>1578.4949999999999</v>
      </c>
    </row>
    <row r="67" spans="2:5" x14ac:dyDescent="0.25">
      <c r="B67" s="7" t="s">
        <v>112</v>
      </c>
      <c r="C67" s="6" t="s">
        <v>107</v>
      </c>
      <c r="D67" s="2" t="s">
        <v>3</v>
      </c>
      <c r="E67" s="15">
        <v>101344.01</v>
      </c>
    </row>
    <row r="68" spans="2:5" ht="15" customHeight="1" x14ac:dyDescent="0.25">
      <c r="B68" s="20" t="s">
        <v>113</v>
      </c>
      <c r="C68" s="21"/>
      <c r="D68" s="21"/>
      <c r="E68" s="21"/>
    </row>
    <row r="69" spans="2:5" x14ac:dyDescent="0.25">
      <c r="B69" s="5" t="s">
        <v>118</v>
      </c>
      <c r="C69" s="3" t="s">
        <v>115</v>
      </c>
      <c r="D69" s="2" t="s">
        <v>114</v>
      </c>
      <c r="E69" s="22">
        <v>119</v>
      </c>
    </row>
    <row r="70" spans="2:5" x14ac:dyDescent="0.25">
      <c r="B70" s="5" t="s">
        <v>119</v>
      </c>
      <c r="C70" s="3" t="s">
        <v>116</v>
      </c>
      <c r="D70" s="2" t="s">
        <v>121</v>
      </c>
      <c r="E70" s="14">
        <v>903.27</v>
      </c>
    </row>
    <row r="71" spans="2:5" x14ac:dyDescent="0.25">
      <c r="B71" s="5" t="s">
        <v>120</v>
      </c>
      <c r="C71" s="3" t="s">
        <v>128</v>
      </c>
      <c r="D71" s="2" t="s">
        <v>122</v>
      </c>
      <c r="E71" s="14">
        <v>219</v>
      </c>
    </row>
    <row r="72" spans="2:5" ht="45" x14ac:dyDescent="0.25">
      <c r="B72" s="5" t="s">
        <v>97</v>
      </c>
      <c r="C72" s="3" t="s">
        <v>117</v>
      </c>
      <c r="D72" s="2" t="s">
        <v>123</v>
      </c>
      <c r="E72" s="14" t="s">
        <v>134</v>
      </c>
    </row>
  </sheetData>
  <mergeCells count="5">
    <mergeCell ref="B6:E6"/>
    <mergeCell ref="B7:E7"/>
    <mergeCell ref="B8:E8"/>
    <mergeCell ref="B9:E9"/>
    <mergeCell ref="B68:E6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показатели ФХД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2023-02-16T10:34:03Z</dcterms:modified>
</cp:coreProperties>
</file>